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1" activeTab="0"/>
  </bookViews>
  <sheets>
    <sheet name="DAFFODIL" sheetId="1" r:id="rId1"/>
    <sheet name="SUNFLOWER" sheetId="2" r:id="rId2"/>
    <sheet name="LILAC" sheetId="3" r:id="rId3"/>
    <sheet name="MULBERY" sheetId="4" r:id="rId4"/>
    <sheet name="SARCONI" sheetId="5" r:id="rId5"/>
  </sheets>
  <definedNames>
    <definedName name="_xlnm.Print_Area" localSheetId="0">'DAFFODIL'!$B$2:$H$30</definedName>
    <definedName name="_xlnm.Print_Area" localSheetId="2">'LILAC'!$B$2:$H$30</definedName>
    <definedName name="_xlnm.Print_Area" localSheetId="3">'MULBERY'!$B$2:$H$30</definedName>
    <definedName name="_xlnm.Print_Area" localSheetId="4">'SARCONI'!$B$2:$H$30</definedName>
    <definedName name="_xlnm.Print_Area" localSheetId="1">'SUNFLOWER'!$B$2:$H$30</definedName>
  </definedNames>
  <calcPr fullCalcOnLoad="1"/>
</workbook>
</file>

<file path=xl/sharedStrings.xml><?xml version="1.0" encoding="utf-8"?>
<sst xmlns="http://schemas.openxmlformats.org/spreadsheetml/2006/main" count="230" uniqueCount="50">
  <si>
    <t>SAMPLE COMPUTATION</t>
  </si>
  <si>
    <t>UNIT</t>
  </si>
  <si>
    <t>TOTAL AREA</t>
  </si>
  <si>
    <t>TOTAL CONTRACT PRICE</t>
  </si>
  <si>
    <t>less: reservation fee</t>
  </si>
  <si>
    <t>per month</t>
  </si>
  <si>
    <t>TOTAL LIST PRICE</t>
  </si>
  <si>
    <t>Arthur Olano</t>
  </si>
  <si>
    <t>Driven Marketing Group Inc.</t>
  </si>
  <si>
    <t>Mobile: 09175786869</t>
  </si>
  <si>
    <t>Email: art@artotoy.com</t>
  </si>
  <si>
    <t>Bank Charges:</t>
  </si>
  <si>
    <t>Other charges:</t>
  </si>
  <si>
    <t>Move-in Fee</t>
  </si>
  <si>
    <t xml:space="preserve">Total Initial Cash Out: </t>
  </si>
  <si>
    <t>1ST DOWNPAYMENT</t>
  </si>
  <si>
    <t>2ND DOWNPAYMENT</t>
  </si>
  <si>
    <t>BALANCE AMOUNT</t>
  </si>
  <si>
    <t>BANK FINANCING</t>
  </si>
  <si>
    <t>MRI Insurance:</t>
  </si>
  <si>
    <t>Monthly Amortization</t>
  </si>
  <si>
    <t>Number of Years</t>
  </si>
  <si>
    <t>Interest</t>
  </si>
  <si>
    <t>Contact Person:</t>
  </si>
  <si>
    <t>Monthly installment</t>
  </si>
  <si>
    <t xml:space="preserve">Note: </t>
  </si>
  <si>
    <r>
      <rPr>
        <b/>
        <sz val="10"/>
        <rFont val="Trebuchet MS"/>
        <family val="2"/>
      </rPr>
      <t>Misc &amp; Other Fees</t>
    </r>
    <r>
      <rPr>
        <sz val="10"/>
        <rFont val="Trebuchet MS"/>
        <family val="2"/>
      </rPr>
      <t xml:space="preserve"> includes Transfer of Title, Register of Deed and Documentaty Stamps</t>
    </r>
  </si>
  <si>
    <t>Website: artotoy.com</t>
  </si>
  <si>
    <t>PRESELLING</t>
  </si>
  <si>
    <t>Misc &amp; Other Fees * + VAT !2%</t>
  </si>
  <si>
    <t>RIVIERA VILLAS</t>
  </si>
  <si>
    <t>PROJECT</t>
  </si>
  <si>
    <t>MODEL HOUSE</t>
  </si>
  <si>
    <t>SARCONI</t>
  </si>
  <si>
    <t>House and Lot</t>
  </si>
  <si>
    <t>300sqm LA, 160sqm FA</t>
  </si>
  <si>
    <t>Deliverables</t>
  </si>
  <si>
    <t>3BR, 2TB, 1 PR, 1SA, 1MR, 1CG</t>
  </si>
  <si>
    <t>Net 1st DP</t>
  </si>
  <si>
    <t>MULBERY</t>
  </si>
  <si>
    <t>4BR w/ balcony, 3TB, 1 PR, 1SA, 1MR, 1CG</t>
  </si>
  <si>
    <t>300sqm LA, 163sqm FA</t>
  </si>
  <si>
    <t>LILAC</t>
  </si>
  <si>
    <t>2BR w/ balcony, 2TB, 1SA, 1CG</t>
  </si>
  <si>
    <t>300sqm LA, 115sqm FA</t>
  </si>
  <si>
    <t>SUNFLOWER</t>
  </si>
  <si>
    <t>2BR w/ balcony, 2TB, 1CG</t>
  </si>
  <si>
    <t>300sqm LA, 84sqm FA</t>
  </si>
  <si>
    <t>DAFFODIL</t>
  </si>
  <si>
    <t>300sqm LA, 100sqm FA</t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</si>
</sst>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\-??_);_(@_)"/>
  </numFmts>
  <fonts count="50">
    <font>
      <sz val="10"/>
      <name val="Arial"/>
      <family val="2"/>
    </font>
    <font>
      <sz val="11"/>
      <name val="Trebuchet MS"/>
      <family val="2"/>
    </font>
    <font>
      <b/>
      <i/>
      <u val="single"/>
      <sz val="11"/>
      <name val="Trebuchet MS"/>
      <family val="2"/>
    </font>
    <font>
      <u val="single"/>
      <sz val="11"/>
      <name val="Trebuchet MS"/>
      <family val="2"/>
    </font>
    <font>
      <b/>
      <sz val="11"/>
      <name val="Trebuchet MS"/>
      <family val="2"/>
    </font>
    <font>
      <b/>
      <u val="single"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48" fillId="0" borderId="14" xfId="0" applyFont="1" applyBorder="1" applyAlignment="1">
      <alignment/>
    </xf>
    <xf numFmtId="0" fontId="48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9" fontId="48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48" fillId="0" borderId="17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" fontId="4" fillId="34" borderId="0" xfId="0" applyNumberFormat="1" applyFont="1" applyFill="1" applyBorder="1" applyAlignment="1">
      <alignment horizontal="right"/>
    </xf>
    <xf numFmtId="4" fontId="48" fillId="34" borderId="1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3" fontId="48" fillId="0" borderId="0" xfId="0" applyNumberFormat="1" applyFont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48" fillId="16" borderId="18" xfId="0" applyFont="1" applyFill="1" applyBorder="1" applyAlignment="1">
      <alignment/>
    </xf>
    <xf numFmtId="0" fontId="4" fillId="16" borderId="19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0" fontId="5" fillId="0" borderId="16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170" fontId="49" fillId="0" borderId="21" xfId="42" applyFont="1" applyFill="1" applyBorder="1" applyAlignment="1" applyProtection="1">
      <alignment horizontal="right"/>
      <protection/>
    </xf>
    <xf numFmtId="3" fontId="1" fillId="0" borderId="13" xfId="0" applyNumberFormat="1" applyFont="1" applyBorder="1" applyAlignment="1">
      <alignment/>
    </xf>
    <xf numFmtId="0" fontId="1" fillId="16" borderId="22" xfId="0" applyFont="1" applyFill="1" applyBorder="1" applyAlignment="1">
      <alignment/>
    </xf>
    <xf numFmtId="3" fontId="1" fillId="16" borderId="23" xfId="0" applyNumberFormat="1" applyFont="1" applyFill="1" applyBorder="1" applyAlignment="1">
      <alignment horizontal="center"/>
    </xf>
    <xf numFmtId="3" fontId="48" fillId="16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4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904875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904875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904875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904875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904875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zoomScale="85" zoomScaleNormal="85" zoomScaleSheetLayoutView="100" zoomScalePageLayoutView="0" workbookViewId="0" topLeftCell="A1">
      <selection activeCell="H21" sqref="H21"/>
    </sheetView>
  </sheetViews>
  <sheetFormatPr defaultColWidth="11.57421875" defaultRowHeight="12.75"/>
  <cols>
    <col min="1" max="1" width="2.8515625" style="1" customWidth="1"/>
    <col min="2" max="2" width="36.7109375" style="1" customWidth="1"/>
    <col min="3" max="3" width="13.00390625" style="1" customWidth="1"/>
    <col min="4" max="4" width="3.8515625" style="1" customWidth="1"/>
    <col min="5" max="5" width="39.421875" style="2" customWidth="1"/>
    <col min="6" max="6" width="12.140625" style="1" customWidth="1"/>
    <col min="7" max="7" width="13.57421875" style="1" customWidth="1"/>
    <col min="8" max="8" width="15.00390625" style="1" customWidth="1"/>
    <col min="9" max="16384" width="11.57421875" style="1" customWidth="1"/>
  </cols>
  <sheetData>
    <row r="1" ht="16.5"/>
    <row r="2" ht="16.5">
      <c r="E2" s="39" t="s">
        <v>18</v>
      </c>
    </row>
    <row r="3" ht="16.5">
      <c r="E3" s="2" t="s">
        <v>0</v>
      </c>
    </row>
    <row r="4" ht="17.25" thickBot="1">
      <c r="E4" s="59" t="s">
        <v>28</v>
      </c>
    </row>
    <row r="5" spans="2:6" ht="16.5">
      <c r="B5" s="15" t="s">
        <v>31</v>
      </c>
      <c r="C5" s="8"/>
      <c r="D5" s="8"/>
      <c r="E5" s="24" t="s">
        <v>30</v>
      </c>
      <c r="F5" s="10"/>
    </row>
    <row r="6" spans="2:6" ht="16.5">
      <c r="B6" s="12" t="s">
        <v>32</v>
      </c>
      <c r="C6" s="6"/>
      <c r="D6" s="6"/>
      <c r="E6" s="14" t="s">
        <v>48</v>
      </c>
      <c r="F6" s="11"/>
    </row>
    <row r="7" spans="2:6" ht="16.5">
      <c r="B7" s="12" t="s">
        <v>1</v>
      </c>
      <c r="C7" s="6"/>
      <c r="D7" s="6"/>
      <c r="E7" s="14" t="s">
        <v>34</v>
      </c>
      <c r="F7" s="11"/>
    </row>
    <row r="8" spans="2:6" ht="16.5">
      <c r="B8" s="12" t="s">
        <v>36</v>
      </c>
      <c r="C8" s="6"/>
      <c r="D8" s="6"/>
      <c r="E8" s="14" t="s">
        <v>46</v>
      </c>
      <c r="F8" s="11"/>
    </row>
    <row r="9" spans="2:6" ht="17.25" thickBot="1">
      <c r="B9" s="19" t="s">
        <v>2</v>
      </c>
      <c r="C9" s="25"/>
      <c r="D9" s="25"/>
      <c r="E9" s="26" t="s">
        <v>49</v>
      </c>
      <c r="F9" s="21"/>
    </row>
    <row r="10" spans="2:6" ht="16.5">
      <c r="B10" s="15" t="s">
        <v>6</v>
      </c>
      <c r="C10" s="8"/>
      <c r="D10" s="8"/>
      <c r="E10" s="35">
        <v>3980000</v>
      </c>
      <c r="F10" s="10"/>
    </row>
    <row r="11" spans="2:6" ht="16.5">
      <c r="B11" s="12" t="s">
        <v>29</v>
      </c>
      <c r="C11" s="13">
        <v>0</v>
      </c>
      <c r="D11" s="6"/>
      <c r="E11" s="36">
        <f>C11*E10</f>
        <v>0</v>
      </c>
      <c r="F11" s="11"/>
    </row>
    <row r="12" spans="2:6" ht="17.25" thickBot="1">
      <c r="B12" s="44" t="s">
        <v>3</v>
      </c>
      <c r="C12" s="25"/>
      <c r="D12" s="25"/>
      <c r="E12" s="37">
        <f>E11+E10</f>
        <v>3980000</v>
      </c>
      <c r="F12" s="21"/>
    </row>
    <row r="13" spans="2:7" ht="16.5">
      <c r="B13" s="29" t="s">
        <v>15</v>
      </c>
      <c r="C13" s="27">
        <v>0.3</v>
      </c>
      <c r="D13" s="28"/>
      <c r="E13" s="38">
        <f>E12*C13</f>
        <v>1194000</v>
      </c>
      <c r="F13" s="10"/>
      <c r="G13" s="3"/>
    </row>
    <row r="14" spans="2:6" ht="18.75" customHeight="1">
      <c r="B14" s="12" t="s">
        <v>4</v>
      </c>
      <c r="C14" s="4"/>
      <c r="D14" s="5"/>
      <c r="E14" s="52">
        <f>-50000</f>
        <v>-50000</v>
      </c>
      <c r="F14" s="11"/>
    </row>
    <row r="15" spans="2:6" ht="16.5">
      <c r="B15" s="12" t="s">
        <v>38</v>
      </c>
      <c r="C15" s="4"/>
      <c r="D15" s="5"/>
      <c r="E15" s="30">
        <f>(E13+E14)</f>
        <v>1144000</v>
      </c>
      <c r="F15" s="11"/>
    </row>
    <row r="16" spans="2:6" ht="17.25" thickBot="1">
      <c r="B16" s="22" t="s">
        <v>24</v>
      </c>
      <c r="C16" s="23">
        <v>12</v>
      </c>
      <c r="D16" s="20"/>
      <c r="E16" s="31">
        <f>IF(C16=0,0,E15/C16)</f>
        <v>95333.33333333333</v>
      </c>
      <c r="F16" s="21" t="s">
        <v>5</v>
      </c>
    </row>
    <row r="17" spans="2:6" ht="16.5">
      <c r="B17" s="29" t="s">
        <v>16</v>
      </c>
      <c r="C17" s="27">
        <v>0</v>
      </c>
      <c r="D17" s="28"/>
      <c r="E17" s="38">
        <f>E12*C17</f>
        <v>0</v>
      </c>
      <c r="F17" s="10"/>
    </row>
    <row r="18" spans="2:6" ht="17.25" thickBot="1">
      <c r="B18" s="22" t="s">
        <v>24</v>
      </c>
      <c r="C18" s="23">
        <v>0</v>
      </c>
      <c r="D18" s="20"/>
      <c r="E18" s="31">
        <f>IF(C18=0,0,E17/C18)</f>
        <v>0</v>
      </c>
      <c r="F18" s="21" t="s">
        <v>5</v>
      </c>
    </row>
    <row r="19" spans="2:6" ht="16.5">
      <c r="B19" s="7" t="s">
        <v>17</v>
      </c>
      <c r="C19" s="27">
        <f>1-C13-C17</f>
        <v>0.7</v>
      </c>
      <c r="D19" s="8"/>
      <c r="E19" s="32">
        <f>E12-E13-E17</f>
        <v>2786000</v>
      </c>
      <c r="F19" s="10"/>
    </row>
    <row r="20" spans="2:6" ht="16.5">
      <c r="B20" s="46" t="s">
        <v>21</v>
      </c>
      <c r="C20" s="47" t="s">
        <v>22</v>
      </c>
      <c r="D20" s="47"/>
      <c r="E20" s="45" t="s">
        <v>20</v>
      </c>
      <c r="F20" s="11"/>
    </row>
    <row r="21" spans="2:8" ht="16.5">
      <c r="B21" s="49">
        <v>5</v>
      </c>
      <c r="C21" s="48">
        <v>0.1</v>
      </c>
      <c r="D21" s="5"/>
      <c r="E21" s="33">
        <f>-PMT(C21/12,B21*12,E19)</f>
        <v>59194.26656559342</v>
      </c>
      <c r="F21" s="11" t="s">
        <v>5</v>
      </c>
      <c r="G21" s="6"/>
      <c r="H21" s="6"/>
    </row>
    <row r="22" spans="2:8" ht="16.5">
      <c r="B22" s="49">
        <v>10</v>
      </c>
      <c r="C22" s="48">
        <v>0.1</v>
      </c>
      <c r="D22" s="5"/>
      <c r="E22" s="33">
        <f>-PMT(C22/12,B22*12,E19)</f>
        <v>36817.195295258796</v>
      </c>
      <c r="F22" s="11" t="s">
        <v>5</v>
      </c>
      <c r="G22" s="6"/>
      <c r="H22" s="6"/>
    </row>
    <row r="23" spans="2:8" ht="16.5">
      <c r="B23" s="49">
        <v>15</v>
      </c>
      <c r="C23" s="48">
        <v>0.1</v>
      </c>
      <c r="D23" s="5"/>
      <c r="E23" s="33">
        <f>-PMT(C23/12,B23*12,E19)</f>
        <v>29938.498579348114</v>
      </c>
      <c r="F23" s="11" t="s">
        <v>5</v>
      </c>
      <c r="G23" s="6"/>
      <c r="H23" s="6"/>
    </row>
    <row r="24" spans="2:8" ht="17.25" thickBot="1">
      <c r="B24" s="50">
        <v>20</v>
      </c>
      <c r="C24" s="51">
        <v>0.1</v>
      </c>
      <c r="D24" s="20"/>
      <c r="E24" s="34">
        <f>-PMT(C24/12,B24*12,E19)</f>
        <v>26885.50303176186</v>
      </c>
      <c r="F24" s="21" t="s">
        <v>5</v>
      </c>
      <c r="G24" s="6"/>
      <c r="H24" s="6"/>
    </row>
    <row r="25" ht="17.25" thickBot="1">
      <c r="G25" s="6"/>
    </row>
    <row r="26" spans="2:6" ht="17.25" thickBot="1">
      <c r="B26" s="1" t="s">
        <v>23</v>
      </c>
      <c r="D26" s="15" t="s">
        <v>12</v>
      </c>
      <c r="E26" s="9"/>
      <c r="F26" s="10"/>
    </row>
    <row r="27" spans="2:6" ht="16.5">
      <c r="B27" s="41" t="s">
        <v>7</v>
      </c>
      <c r="D27" s="17" t="s">
        <v>13</v>
      </c>
      <c r="E27" s="6"/>
      <c r="F27" s="53">
        <v>21320</v>
      </c>
    </row>
    <row r="28" spans="2:6" ht="16.5">
      <c r="B28" s="42" t="s">
        <v>8</v>
      </c>
      <c r="D28" s="17" t="s">
        <v>11</v>
      </c>
      <c r="E28" s="6"/>
      <c r="F28" s="53">
        <f>E19*0.018</f>
        <v>50147.99999999999</v>
      </c>
    </row>
    <row r="29" spans="2:7" ht="17.25" thickBot="1">
      <c r="B29" s="42" t="s">
        <v>9</v>
      </c>
      <c r="D29" s="18" t="s">
        <v>19</v>
      </c>
      <c r="E29" s="40"/>
      <c r="F29" s="16">
        <v>1400</v>
      </c>
      <c r="G29" s="1" t="s">
        <v>5</v>
      </c>
    </row>
    <row r="30" ht="17.25" thickBot="1">
      <c r="B30" s="42" t="s">
        <v>10</v>
      </c>
    </row>
    <row r="31" spans="2:6" ht="17.25" thickBot="1">
      <c r="B31" s="43" t="s">
        <v>27</v>
      </c>
      <c r="D31" s="54" t="s">
        <v>14</v>
      </c>
      <c r="E31" s="55"/>
      <c r="F31" s="56">
        <f>IF(E4="PRESELLING",-E14,E13+F27+F28)</f>
        <v>50000</v>
      </c>
    </row>
    <row r="33" spans="2:5" ht="16.5">
      <c r="B33" s="57" t="s">
        <v>25</v>
      </c>
      <c r="E33" s="1"/>
    </row>
    <row r="34" spans="2:5" ht="16.5">
      <c r="B34" s="58" t="s">
        <v>26</v>
      </c>
      <c r="E34" s="1"/>
    </row>
    <row r="35" ht="16.5">
      <c r="E35" s="1"/>
    </row>
    <row r="36" ht="16.5">
      <c r="E36" s="1"/>
    </row>
    <row r="37" ht="16.5">
      <c r="E37" s="1"/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7"/>
  <sheetViews>
    <sheetView zoomScale="85" zoomScaleNormal="85" zoomScaleSheetLayoutView="100" zoomScalePageLayoutView="0" workbookViewId="0" topLeftCell="A1">
      <selection activeCell="I13" sqref="I13"/>
    </sheetView>
  </sheetViews>
  <sheetFormatPr defaultColWidth="11.57421875" defaultRowHeight="12.75"/>
  <cols>
    <col min="1" max="1" width="2.8515625" style="1" customWidth="1"/>
    <col min="2" max="2" width="36.7109375" style="1" customWidth="1"/>
    <col min="3" max="3" width="13.00390625" style="1" customWidth="1"/>
    <col min="4" max="4" width="3.8515625" style="1" customWidth="1"/>
    <col min="5" max="5" width="39.421875" style="2" customWidth="1"/>
    <col min="6" max="6" width="12.140625" style="1" customWidth="1"/>
    <col min="7" max="7" width="13.57421875" style="1" customWidth="1"/>
    <col min="8" max="8" width="15.00390625" style="1" customWidth="1"/>
    <col min="9" max="16384" width="11.57421875" style="1" customWidth="1"/>
  </cols>
  <sheetData>
    <row r="1" ht="16.5"/>
    <row r="2" ht="16.5">
      <c r="E2" s="39" t="s">
        <v>18</v>
      </c>
    </row>
    <row r="3" ht="16.5">
      <c r="E3" s="2" t="s">
        <v>0</v>
      </c>
    </row>
    <row r="4" ht="17.25" thickBot="1">
      <c r="E4" s="59" t="s">
        <v>28</v>
      </c>
    </row>
    <row r="5" spans="2:6" ht="16.5">
      <c r="B5" s="15" t="s">
        <v>31</v>
      </c>
      <c r="C5" s="8"/>
      <c r="D5" s="8"/>
      <c r="E5" s="24" t="s">
        <v>30</v>
      </c>
      <c r="F5" s="10"/>
    </row>
    <row r="6" spans="2:6" ht="16.5">
      <c r="B6" s="12" t="s">
        <v>32</v>
      </c>
      <c r="C6" s="6"/>
      <c r="D6" s="6"/>
      <c r="E6" s="14" t="s">
        <v>45</v>
      </c>
      <c r="F6" s="11"/>
    </row>
    <row r="7" spans="2:6" ht="16.5">
      <c r="B7" s="12" t="s">
        <v>1</v>
      </c>
      <c r="C7" s="6"/>
      <c r="D7" s="6"/>
      <c r="E7" s="14" t="s">
        <v>34</v>
      </c>
      <c r="F7" s="11"/>
    </row>
    <row r="8" spans="2:6" ht="16.5">
      <c r="B8" s="12" t="s">
        <v>36</v>
      </c>
      <c r="C8" s="6"/>
      <c r="D8" s="6"/>
      <c r="E8" s="14" t="s">
        <v>46</v>
      </c>
      <c r="F8" s="11"/>
    </row>
    <row r="9" spans="2:6" ht="17.25" thickBot="1">
      <c r="B9" s="19" t="s">
        <v>2</v>
      </c>
      <c r="C9" s="25"/>
      <c r="D9" s="25"/>
      <c r="E9" s="26" t="s">
        <v>47</v>
      </c>
      <c r="F9" s="21"/>
    </row>
    <row r="10" spans="2:6" ht="16.5">
      <c r="B10" s="15" t="s">
        <v>6</v>
      </c>
      <c r="C10" s="8"/>
      <c r="D10" s="8"/>
      <c r="E10" s="35">
        <v>4370000</v>
      </c>
      <c r="F10" s="10"/>
    </row>
    <row r="11" spans="2:6" ht="16.5">
      <c r="B11" s="12" t="s">
        <v>29</v>
      </c>
      <c r="C11" s="13">
        <v>0</v>
      </c>
      <c r="D11" s="6"/>
      <c r="E11" s="36">
        <f>C11*E10</f>
        <v>0</v>
      </c>
      <c r="F11" s="11"/>
    </row>
    <row r="12" spans="2:6" ht="17.25" thickBot="1">
      <c r="B12" s="44" t="s">
        <v>3</v>
      </c>
      <c r="C12" s="25"/>
      <c r="D12" s="25"/>
      <c r="E12" s="37">
        <f>E11+E10</f>
        <v>4370000</v>
      </c>
      <c r="F12" s="21"/>
    </row>
    <row r="13" spans="2:7" ht="16.5">
      <c r="B13" s="29" t="s">
        <v>15</v>
      </c>
      <c r="C13" s="27">
        <v>0.3</v>
      </c>
      <c r="D13" s="28"/>
      <c r="E13" s="38">
        <f>E12*C13</f>
        <v>1311000</v>
      </c>
      <c r="F13" s="10"/>
      <c r="G13" s="3"/>
    </row>
    <row r="14" spans="2:6" ht="18.75" customHeight="1">
      <c r="B14" s="12" t="s">
        <v>4</v>
      </c>
      <c r="C14" s="4"/>
      <c r="D14" s="5"/>
      <c r="E14" s="52">
        <f>-50000</f>
        <v>-50000</v>
      </c>
      <c r="F14" s="11"/>
    </row>
    <row r="15" spans="2:6" ht="16.5">
      <c r="B15" s="12" t="s">
        <v>38</v>
      </c>
      <c r="C15" s="4"/>
      <c r="D15" s="5"/>
      <c r="E15" s="30">
        <f>(E13+E14)</f>
        <v>1261000</v>
      </c>
      <c r="F15" s="11"/>
    </row>
    <row r="16" spans="2:6" ht="17.25" thickBot="1">
      <c r="B16" s="22" t="s">
        <v>24</v>
      </c>
      <c r="C16" s="23">
        <v>12</v>
      </c>
      <c r="D16" s="20"/>
      <c r="E16" s="31">
        <f>IF(C16=0,0,E15/C16)</f>
        <v>105083.33333333333</v>
      </c>
      <c r="F16" s="21" t="s">
        <v>5</v>
      </c>
    </row>
    <row r="17" spans="2:6" ht="16.5">
      <c r="B17" s="29" t="s">
        <v>16</v>
      </c>
      <c r="C17" s="27">
        <v>0</v>
      </c>
      <c r="D17" s="28"/>
      <c r="E17" s="38">
        <f>E12*C17</f>
        <v>0</v>
      </c>
      <c r="F17" s="10"/>
    </row>
    <row r="18" spans="2:6" ht="17.25" thickBot="1">
      <c r="B18" s="22" t="s">
        <v>24</v>
      </c>
      <c r="C18" s="23">
        <v>0</v>
      </c>
      <c r="D18" s="20"/>
      <c r="E18" s="31">
        <f>IF(C18=0,0,E17/C18)</f>
        <v>0</v>
      </c>
      <c r="F18" s="21" t="s">
        <v>5</v>
      </c>
    </row>
    <row r="19" spans="2:6" ht="16.5">
      <c r="B19" s="7" t="s">
        <v>17</v>
      </c>
      <c r="C19" s="27">
        <f>1-C13-C17</f>
        <v>0.7</v>
      </c>
      <c r="D19" s="8"/>
      <c r="E19" s="32">
        <f>E12-E13-E17</f>
        <v>3059000</v>
      </c>
      <c r="F19" s="10"/>
    </row>
    <row r="20" spans="2:6" ht="16.5">
      <c r="B20" s="46" t="s">
        <v>21</v>
      </c>
      <c r="C20" s="47" t="s">
        <v>22</v>
      </c>
      <c r="D20" s="47"/>
      <c r="E20" s="45" t="s">
        <v>20</v>
      </c>
      <c r="F20" s="11"/>
    </row>
    <row r="21" spans="2:8" ht="16.5">
      <c r="B21" s="49">
        <v>5</v>
      </c>
      <c r="C21" s="48">
        <v>0.1</v>
      </c>
      <c r="D21" s="5"/>
      <c r="E21" s="33">
        <f>-PMT(C21/12,B21*12,E19)</f>
        <v>64994.70977176965</v>
      </c>
      <c r="F21" s="11" t="s">
        <v>5</v>
      </c>
      <c r="G21" s="6"/>
      <c r="H21" s="6"/>
    </row>
    <row r="22" spans="2:8" ht="16.5">
      <c r="B22" s="49">
        <v>10</v>
      </c>
      <c r="C22" s="48">
        <v>0.1</v>
      </c>
      <c r="D22" s="5"/>
      <c r="E22" s="33">
        <f>-PMT(C22/12,B22*12,E19)</f>
        <v>40424.91041213089</v>
      </c>
      <c r="F22" s="11" t="s">
        <v>5</v>
      </c>
      <c r="G22" s="6"/>
      <c r="H22" s="6"/>
    </row>
    <row r="23" spans="2:8" ht="16.5">
      <c r="B23" s="49">
        <v>15</v>
      </c>
      <c r="C23" s="48">
        <v>0.1</v>
      </c>
      <c r="D23" s="5"/>
      <c r="E23" s="33">
        <f>-PMT(C23/12,B23*12,E19)</f>
        <v>32872.17055069128</v>
      </c>
      <c r="F23" s="11" t="s">
        <v>5</v>
      </c>
      <c r="G23" s="6"/>
      <c r="H23" s="6"/>
    </row>
    <row r="24" spans="2:8" ht="17.25" thickBot="1">
      <c r="B24" s="50">
        <v>20</v>
      </c>
      <c r="C24" s="51">
        <v>0.1</v>
      </c>
      <c r="D24" s="20"/>
      <c r="E24" s="34">
        <f>-PMT(C24/12,B24*12,E19)</f>
        <v>29520.0121228139</v>
      </c>
      <c r="F24" s="21" t="s">
        <v>5</v>
      </c>
      <c r="G24" s="6"/>
      <c r="H24" s="6"/>
    </row>
    <row r="25" ht="17.25" thickBot="1">
      <c r="G25" s="6"/>
    </row>
    <row r="26" spans="2:6" ht="17.25" thickBot="1">
      <c r="B26" s="1" t="s">
        <v>23</v>
      </c>
      <c r="D26" s="15" t="s">
        <v>12</v>
      </c>
      <c r="E26" s="9"/>
      <c r="F26" s="10"/>
    </row>
    <row r="27" spans="2:6" ht="16.5">
      <c r="B27" s="41" t="s">
        <v>7</v>
      </c>
      <c r="D27" s="17" t="s">
        <v>13</v>
      </c>
      <c r="E27" s="6"/>
      <c r="F27" s="53">
        <v>21320</v>
      </c>
    </row>
    <row r="28" spans="2:6" ht="16.5">
      <c r="B28" s="42" t="s">
        <v>8</v>
      </c>
      <c r="D28" s="17" t="s">
        <v>11</v>
      </c>
      <c r="E28" s="6"/>
      <c r="F28" s="53">
        <f>E19*0.018</f>
        <v>55061.99999999999</v>
      </c>
    </row>
    <row r="29" spans="2:7" ht="17.25" thickBot="1">
      <c r="B29" s="42" t="s">
        <v>9</v>
      </c>
      <c r="D29" s="18" t="s">
        <v>19</v>
      </c>
      <c r="E29" s="40"/>
      <c r="F29" s="16">
        <v>1400</v>
      </c>
      <c r="G29" s="1" t="s">
        <v>5</v>
      </c>
    </row>
    <row r="30" ht="17.25" thickBot="1">
      <c r="B30" s="42" t="s">
        <v>10</v>
      </c>
    </row>
    <row r="31" spans="2:6" ht="17.25" thickBot="1">
      <c r="B31" s="43" t="s">
        <v>27</v>
      </c>
      <c r="D31" s="54" t="s">
        <v>14</v>
      </c>
      <c r="E31" s="55"/>
      <c r="F31" s="56">
        <f>IF(E4="PRESELLING",-E14,E13+F27+F28)</f>
        <v>50000</v>
      </c>
    </row>
    <row r="33" spans="2:5" ht="16.5">
      <c r="B33" s="57" t="s">
        <v>25</v>
      </c>
      <c r="E33" s="1"/>
    </row>
    <row r="34" spans="2:5" ht="16.5">
      <c r="B34" s="58" t="s">
        <v>26</v>
      </c>
      <c r="E34" s="1"/>
    </row>
    <row r="35" ht="16.5">
      <c r="E35" s="1"/>
    </row>
    <row r="36" ht="16.5">
      <c r="E36" s="1"/>
    </row>
    <row r="37" ht="16.5">
      <c r="E37" s="1"/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="85" zoomScaleNormal="85" zoomScaleSheetLayoutView="100" zoomScalePageLayoutView="0" workbookViewId="0" topLeftCell="A1">
      <selection activeCell="I18" sqref="I18"/>
    </sheetView>
  </sheetViews>
  <sheetFormatPr defaultColWidth="11.57421875" defaultRowHeight="12.75"/>
  <cols>
    <col min="1" max="1" width="2.8515625" style="1" customWidth="1"/>
    <col min="2" max="2" width="36.7109375" style="1" customWidth="1"/>
    <col min="3" max="3" width="13.00390625" style="1" customWidth="1"/>
    <col min="4" max="4" width="3.8515625" style="1" customWidth="1"/>
    <col min="5" max="5" width="39.421875" style="2" customWidth="1"/>
    <col min="6" max="6" width="12.140625" style="1" customWidth="1"/>
    <col min="7" max="7" width="13.57421875" style="1" customWidth="1"/>
    <col min="8" max="8" width="15.00390625" style="1" customWidth="1"/>
    <col min="9" max="16384" width="11.57421875" style="1" customWidth="1"/>
  </cols>
  <sheetData>
    <row r="1" ht="16.5"/>
    <row r="2" ht="16.5">
      <c r="E2" s="39" t="s">
        <v>18</v>
      </c>
    </row>
    <row r="3" ht="16.5">
      <c r="E3" s="2" t="s">
        <v>0</v>
      </c>
    </row>
    <row r="4" ht="17.25" thickBot="1">
      <c r="E4" s="59" t="s">
        <v>28</v>
      </c>
    </row>
    <row r="5" spans="2:6" ht="16.5">
      <c r="B5" s="15" t="s">
        <v>31</v>
      </c>
      <c r="C5" s="8"/>
      <c r="D5" s="8"/>
      <c r="E5" s="24" t="s">
        <v>30</v>
      </c>
      <c r="F5" s="10"/>
    </row>
    <row r="6" spans="2:6" ht="16.5">
      <c r="B6" s="12" t="s">
        <v>32</v>
      </c>
      <c r="C6" s="6"/>
      <c r="D6" s="6"/>
      <c r="E6" s="14" t="s">
        <v>42</v>
      </c>
      <c r="F6" s="11"/>
    </row>
    <row r="7" spans="2:6" ht="16.5">
      <c r="B7" s="12" t="s">
        <v>1</v>
      </c>
      <c r="C7" s="6"/>
      <c r="D7" s="6"/>
      <c r="E7" s="14" t="s">
        <v>34</v>
      </c>
      <c r="F7" s="11"/>
    </row>
    <row r="8" spans="2:6" ht="16.5">
      <c r="B8" s="12" t="s">
        <v>36</v>
      </c>
      <c r="C8" s="6"/>
      <c r="D8" s="6"/>
      <c r="E8" s="14" t="s">
        <v>43</v>
      </c>
      <c r="F8" s="11"/>
    </row>
    <row r="9" spans="2:6" ht="17.25" thickBot="1">
      <c r="B9" s="19" t="s">
        <v>2</v>
      </c>
      <c r="C9" s="25"/>
      <c r="D9" s="25"/>
      <c r="E9" s="26" t="s">
        <v>44</v>
      </c>
      <c r="F9" s="21"/>
    </row>
    <row r="10" spans="2:6" ht="16.5">
      <c r="B10" s="15" t="s">
        <v>6</v>
      </c>
      <c r="C10" s="8"/>
      <c r="D10" s="8"/>
      <c r="E10" s="35">
        <v>4900000</v>
      </c>
      <c r="F10" s="10"/>
    </row>
    <row r="11" spans="2:6" ht="16.5">
      <c r="B11" s="12" t="s">
        <v>29</v>
      </c>
      <c r="C11" s="13">
        <v>0</v>
      </c>
      <c r="D11" s="6"/>
      <c r="E11" s="36">
        <f>C11*E10</f>
        <v>0</v>
      </c>
      <c r="F11" s="11"/>
    </row>
    <row r="12" spans="2:6" ht="17.25" thickBot="1">
      <c r="B12" s="44" t="s">
        <v>3</v>
      </c>
      <c r="C12" s="25"/>
      <c r="D12" s="25"/>
      <c r="E12" s="37">
        <f>E11+E10</f>
        <v>4900000</v>
      </c>
      <c r="F12" s="21"/>
    </row>
    <row r="13" spans="2:7" ht="16.5">
      <c r="B13" s="29" t="s">
        <v>15</v>
      </c>
      <c r="C13" s="27">
        <v>0.3</v>
      </c>
      <c r="D13" s="28"/>
      <c r="E13" s="38">
        <f>E12*C13</f>
        <v>1470000</v>
      </c>
      <c r="F13" s="10"/>
      <c r="G13" s="3"/>
    </row>
    <row r="14" spans="2:6" ht="18.75" customHeight="1">
      <c r="B14" s="12" t="s">
        <v>4</v>
      </c>
      <c r="C14" s="4"/>
      <c r="D14" s="5"/>
      <c r="E14" s="52">
        <f>-50000</f>
        <v>-50000</v>
      </c>
      <c r="F14" s="11"/>
    </row>
    <row r="15" spans="2:6" ht="16.5">
      <c r="B15" s="12" t="s">
        <v>38</v>
      </c>
      <c r="C15" s="4"/>
      <c r="D15" s="5"/>
      <c r="E15" s="30">
        <f>(E13+E14)</f>
        <v>1420000</v>
      </c>
      <c r="F15" s="11"/>
    </row>
    <row r="16" spans="2:6" ht="17.25" thickBot="1">
      <c r="B16" s="22" t="s">
        <v>24</v>
      </c>
      <c r="C16" s="23">
        <v>12</v>
      </c>
      <c r="D16" s="20"/>
      <c r="E16" s="31">
        <f>IF(C16=0,0,E15/C16)</f>
        <v>118333.33333333333</v>
      </c>
      <c r="F16" s="21" t="s">
        <v>5</v>
      </c>
    </row>
    <row r="17" spans="2:6" ht="16.5">
      <c r="B17" s="29" t="s">
        <v>16</v>
      </c>
      <c r="C17" s="27">
        <v>0</v>
      </c>
      <c r="D17" s="28"/>
      <c r="E17" s="38">
        <f>E12*C17</f>
        <v>0</v>
      </c>
      <c r="F17" s="10"/>
    </row>
    <row r="18" spans="2:6" ht="17.25" thickBot="1">
      <c r="B18" s="22" t="s">
        <v>24</v>
      </c>
      <c r="C18" s="23">
        <v>0</v>
      </c>
      <c r="D18" s="20"/>
      <c r="E18" s="31">
        <f>IF(C18=0,0,E17/C18)</f>
        <v>0</v>
      </c>
      <c r="F18" s="21" t="s">
        <v>5</v>
      </c>
    </row>
    <row r="19" spans="2:6" ht="16.5">
      <c r="B19" s="7" t="s">
        <v>17</v>
      </c>
      <c r="C19" s="27">
        <f>1-C13-C17</f>
        <v>0.7</v>
      </c>
      <c r="D19" s="8"/>
      <c r="E19" s="32">
        <f>E12-E13-E17</f>
        <v>3430000</v>
      </c>
      <c r="F19" s="10"/>
    </row>
    <row r="20" spans="2:6" ht="16.5">
      <c r="B20" s="46" t="s">
        <v>21</v>
      </c>
      <c r="C20" s="47" t="s">
        <v>22</v>
      </c>
      <c r="D20" s="47"/>
      <c r="E20" s="45" t="s">
        <v>20</v>
      </c>
      <c r="F20" s="11"/>
    </row>
    <row r="21" spans="2:8" ht="16.5">
      <c r="B21" s="49">
        <v>5</v>
      </c>
      <c r="C21" s="48">
        <v>0.1</v>
      </c>
      <c r="D21" s="5"/>
      <c r="E21" s="33">
        <f>-PMT(C21/12,B21*12,E19)</f>
        <v>72877.36335965019</v>
      </c>
      <c r="F21" s="11" t="s">
        <v>5</v>
      </c>
      <c r="G21" s="6"/>
      <c r="H21" s="6"/>
    </row>
    <row r="22" spans="2:8" ht="16.5">
      <c r="B22" s="49">
        <v>10</v>
      </c>
      <c r="C22" s="48">
        <v>0.1</v>
      </c>
      <c r="D22" s="5"/>
      <c r="E22" s="33">
        <f>-PMT(C22/12,B22*12,E19)</f>
        <v>45327.70275044425</v>
      </c>
      <c r="F22" s="11" t="s">
        <v>5</v>
      </c>
      <c r="G22" s="6"/>
      <c r="H22" s="6"/>
    </row>
    <row r="23" spans="2:8" ht="16.5">
      <c r="B23" s="49">
        <v>15</v>
      </c>
      <c r="C23" s="48">
        <v>0.1</v>
      </c>
      <c r="D23" s="5"/>
      <c r="E23" s="33">
        <f>-PMT(C23/12,B23*12,E19)</f>
        <v>36858.95553738838</v>
      </c>
      <c r="F23" s="11" t="s">
        <v>5</v>
      </c>
      <c r="G23" s="6"/>
      <c r="H23" s="6"/>
    </row>
    <row r="24" spans="2:8" ht="17.25" thickBot="1">
      <c r="B24" s="50">
        <v>20</v>
      </c>
      <c r="C24" s="51">
        <v>0.1</v>
      </c>
      <c r="D24" s="20"/>
      <c r="E24" s="34">
        <f>-PMT(C24/12,B24*12,E19)</f>
        <v>33100.242426038465</v>
      </c>
      <c r="F24" s="21" t="s">
        <v>5</v>
      </c>
      <c r="G24" s="6"/>
      <c r="H24" s="6"/>
    </row>
    <row r="25" ht="17.25" thickBot="1">
      <c r="G25" s="6"/>
    </row>
    <row r="26" spans="2:6" ht="17.25" thickBot="1">
      <c r="B26" s="1" t="s">
        <v>23</v>
      </c>
      <c r="D26" s="15" t="s">
        <v>12</v>
      </c>
      <c r="E26" s="9"/>
      <c r="F26" s="10"/>
    </row>
    <row r="27" spans="2:6" ht="16.5">
      <c r="B27" s="41" t="s">
        <v>7</v>
      </c>
      <c r="D27" s="17" t="s">
        <v>13</v>
      </c>
      <c r="E27" s="6"/>
      <c r="F27" s="53">
        <v>21320</v>
      </c>
    </row>
    <row r="28" spans="2:6" ht="16.5">
      <c r="B28" s="42" t="s">
        <v>8</v>
      </c>
      <c r="D28" s="17" t="s">
        <v>11</v>
      </c>
      <c r="E28" s="6"/>
      <c r="F28" s="53">
        <f>E19*0.018</f>
        <v>61739.99999999999</v>
      </c>
    </row>
    <row r="29" spans="2:7" ht="17.25" thickBot="1">
      <c r="B29" s="42" t="s">
        <v>9</v>
      </c>
      <c r="D29" s="18" t="s">
        <v>19</v>
      </c>
      <c r="E29" s="40"/>
      <c r="F29" s="16">
        <v>1400</v>
      </c>
      <c r="G29" s="1" t="s">
        <v>5</v>
      </c>
    </row>
    <row r="30" ht="17.25" thickBot="1">
      <c r="B30" s="42" t="s">
        <v>10</v>
      </c>
    </row>
    <row r="31" spans="2:6" ht="17.25" thickBot="1">
      <c r="B31" s="43" t="s">
        <v>27</v>
      </c>
      <c r="D31" s="54" t="s">
        <v>14</v>
      </c>
      <c r="E31" s="55"/>
      <c r="F31" s="56">
        <f>IF(E4="PRESELLING",-E14,E13+F27+F28)</f>
        <v>50000</v>
      </c>
    </row>
    <row r="33" spans="2:5" ht="16.5">
      <c r="B33" s="57" t="s">
        <v>25</v>
      </c>
      <c r="E33" s="1"/>
    </row>
    <row r="34" spans="2:5" ht="16.5">
      <c r="B34" s="58" t="s">
        <v>26</v>
      </c>
      <c r="E34" s="1"/>
    </row>
    <row r="35" ht="16.5">
      <c r="E35" s="1"/>
    </row>
    <row r="36" ht="16.5">
      <c r="E36" s="1"/>
    </row>
    <row r="37" ht="16.5">
      <c r="E37" s="1"/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="85" zoomScaleNormal="85" zoomScaleSheetLayoutView="100" zoomScalePageLayoutView="0" workbookViewId="0" topLeftCell="A1">
      <selection activeCell="H13" sqref="H13"/>
    </sheetView>
  </sheetViews>
  <sheetFormatPr defaultColWidth="11.57421875" defaultRowHeight="12.75"/>
  <cols>
    <col min="1" max="1" width="2.8515625" style="1" customWidth="1"/>
    <col min="2" max="2" width="36.7109375" style="1" customWidth="1"/>
    <col min="3" max="3" width="13.00390625" style="1" customWidth="1"/>
    <col min="4" max="4" width="3.8515625" style="1" customWidth="1"/>
    <col min="5" max="5" width="39.421875" style="2" customWidth="1"/>
    <col min="6" max="6" width="12.140625" style="1" customWidth="1"/>
    <col min="7" max="7" width="13.57421875" style="1" customWidth="1"/>
    <col min="8" max="8" width="15.00390625" style="1" customWidth="1"/>
    <col min="9" max="16384" width="11.57421875" style="1" customWidth="1"/>
  </cols>
  <sheetData>
    <row r="1" ht="16.5"/>
    <row r="2" ht="16.5">
      <c r="E2" s="39" t="s">
        <v>18</v>
      </c>
    </row>
    <row r="3" ht="16.5">
      <c r="E3" s="2" t="s">
        <v>0</v>
      </c>
    </row>
    <row r="4" ht="17.25" thickBot="1">
      <c r="E4" s="59" t="s">
        <v>28</v>
      </c>
    </row>
    <row r="5" spans="2:6" ht="16.5">
      <c r="B5" s="15" t="s">
        <v>31</v>
      </c>
      <c r="C5" s="8"/>
      <c r="D5" s="8"/>
      <c r="E5" s="24" t="s">
        <v>30</v>
      </c>
      <c r="F5" s="10"/>
    </row>
    <row r="6" spans="2:6" ht="16.5">
      <c r="B6" s="12" t="s">
        <v>32</v>
      </c>
      <c r="C6" s="6"/>
      <c r="D6" s="6"/>
      <c r="E6" s="14" t="s">
        <v>39</v>
      </c>
      <c r="F6" s="11"/>
    </row>
    <row r="7" spans="2:6" ht="16.5">
      <c r="B7" s="12" t="s">
        <v>1</v>
      </c>
      <c r="C7" s="6"/>
      <c r="D7" s="6"/>
      <c r="E7" s="14" t="s">
        <v>34</v>
      </c>
      <c r="F7" s="11"/>
    </row>
    <row r="8" spans="2:6" ht="16.5">
      <c r="B8" s="12" t="s">
        <v>36</v>
      </c>
      <c r="C8" s="6"/>
      <c r="D8" s="6"/>
      <c r="E8" s="14" t="s">
        <v>40</v>
      </c>
      <c r="F8" s="11"/>
    </row>
    <row r="9" spans="2:6" ht="17.25" thickBot="1">
      <c r="B9" s="19" t="s">
        <v>2</v>
      </c>
      <c r="C9" s="25"/>
      <c r="D9" s="25"/>
      <c r="E9" s="26" t="s">
        <v>41</v>
      </c>
      <c r="F9" s="21"/>
    </row>
    <row r="10" spans="2:6" ht="16.5">
      <c r="B10" s="15" t="s">
        <v>6</v>
      </c>
      <c r="C10" s="8"/>
      <c r="D10" s="8"/>
      <c r="E10" s="35">
        <v>5878000</v>
      </c>
      <c r="F10" s="10"/>
    </row>
    <row r="11" spans="2:6" ht="16.5">
      <c r="B11" s="12" t="s">
        <v>29</v>
      </c>
      <c r="C11" s="13">
        <v>0</v>
      </c>
      <c r="D11" s="6"/>
      <c r="E11" s="36">
        <f>C11*E10</f>
        <v>0</v>
      </c>
      <c r="F11" s="11"/>
    </row>
    <row r="12" spans="2:6" ht="17.25" thickBot="1">
      <c r="B12" s="44" t="s">
        <v>3</v>
      </c>
      <c r="C12" s="25"/>
      <c r="D12" s="25"/>
      <c r="E12" s="37">
        <f>E11+E10</f>
        <v>5878000</v>
      </c>
      <c r="F12" s="21"/>
    </row>
    <row r="13" spans="2:7" ht="16.5">
      <c r="B13" s="29" t="s">
        <v>15</v>
      </c>
      <c r="C13" s="27">
        <v>0.3</v>
      </c>
      <c r="D13" s="28"/>
      <c r="E13" s="38">
        <f>E12*C13</f>
        <v>1763400</v>
      </c>
      <c r="F13" s="10"/>
      <c r="G13" s="3"/>
    </row>
    <row r="14" spans="2:6" ht="18.75" customHeight="1">
      <c r="B14" s="12" t="s">
        <v>4</v>
      </c>
      <c r="C14" s="4"/>
      <c r="D14" s="5"/>
      <c r="E14" s="52">
        <f>-50000</f>
        <v>-50000</v>
      </c>
      <c r="F14" s="11"/>
    </row>
    <row r="15" spans="2:6" ht="16.5">
      <c r="B15" s="12" t="s">
        <v>38</v>
      </c>
      <c r="C15" s="4"/>
      <c r="D15" s="5"/>
      <c r="E15" s="30">
        <f>(E13+E14)</f>
        <v>1713400</v>
      </c>
      <c r="F15" s="11"/>
    </row>
    <row r="16" spans="2:6" ht="17.25" thickBot="1">
      <c r="B16" s="22" t="s">
        <v>24</v>
      </c>
      <c r="C16" s="23">
        <v>12</v>
      </c>
      <c r="D16" s="20"/>
      <c r="E16" s="31">
        <f>IF(C16=0,0,E15/C16)</f>
        <v>142783.33333333334</v>
      </c>
      <c r="F16" s="21" t="s">
        <v>5</v>
      </c>
    </row>
    <row r="17" spans="2:6" ht="16.5">
      <c r="B17" s="29" t="s">
        <v>16</v>
      </c>
      <c r="C17" s="27">
        <v>0</v>
      </c>
      <c r="D17" s="28"/>
      <c r="E17" s="38">
        <f>E12*C17</f>
        <v>0</v>
      </c>
      <c r="F17" s="10"/>
    </row>
    <row r="18" spans="2:6" ht="17.25" thickBot="1">
      <c r="B18" s="22" t="s">
        <v>24</v>
      </c>
      <c r="C18" s="23">
        <v>0</v>
      </c>
      <c r="D18" s="20"/>
      <c r="E18" s="31">
        <f>IF(C18=0,0,E17/C18)</f>
        <v>0</v>
      </c>
      <c r="F18" s="21" t="s">
        <v>5</v>
      </c>
    </row>
    <row r="19" spans="2:6" ht="16.5">
      <c r="B19" s="7" t="s">
        <v>17</v>
      </c>
      <c r="C19" s="27">
        <f>1-C13-C17</f>
        <v>0.7</v>
      </c>
      <c r="D19" s="8"/>
      <c r="E19" s="32">
        <f>E12-E13-E17</f>
        <v>4114600</v>
      </c>
      <c r="F19" s="10"/>
    </row>
    <row r="20" spans="2:6" ht="16.5">
      <c r="B20" s="46" t="s">
        <v>21</v>
      </c>
      <c r="C20" s="47" t="s">
        <v>22</v>
      </c>
      <c r="D20" s="47"/>
      <c r="E20" s="45" t="s">
        <v>20</v>
      </c>
      <c r="F20" s="11"/>
    </row>
    <row r="21" spans="2:8" ht="16.5">
      <c r="B21" s="49">
        <v>5</v>
      </c>
      <c r="C21" s="48">
        <v>0.1</v>
      </c>
      <c r="D21" s="5"/>
      <c r="E21" s="33">
        <f>-PMT(C21/12,B21*12,E19)</f>
        <v>87423.09016898445</v>
      </c>
      <c r="F21" s="11" t="s">
        <v>5</v>
      </c>
      <c r="G21" s="6"/>
      <c r="H21" s="6"/>
    </row>
    <row r="22" spans="2:8" ht="16.5">
      <c r="B22" s="49">
        <v>10</v>
      </c>
      <c r="C22" s="48">
        <v>0.1</v>
      </c>
      <c r="D22" s="5"/>
      <c r="E22" s="33">
        <f>-PMT(C22/12,B22*12,E19)</f>
        <v>54374.742197369655</v>
      </c>
      <c r="F22" s="11" t="s">
        <v>5</v>
      </c>
      <c r="G22" s="6"/>
      <c r="H22" s="6"/>
    </row>
    <row r="23" spans="2:8" ht="16.5">
      <c r="B23" s="49">
        <v>15</v>
      </c>
      <c r="C23" s="48">
        <v>0.1</v>
      </c>
      <c r="D23" s="5"/>
      <c r="E23" s="33">
        <f>-PMT(C23/12,B23*12,E19)</f>
        <v>44215.702173218146</v>
      </c>
      <c r="F23" s="11" t="s">
        <v>5</v>
      </c>
      <c r="G23" s="6"/>
      <c r="H23" s="6"/>
    </row>
    <row r="24" spans="2:8" ht="17.25" thickBot="1">
      <c r="B24" s="50">
        <v>20</v>
      </c>
      <c r="C24" s="51">
        <v>0.1</v>
      </c>
      <c r="D24" s="20"/>
      <c r="E24" s="34">
        <f>-PMT(C24/12,B24*12,E19)</f>
        <v>39706.78060821513</v>
      </c>
      <c r="F24" s="21" t="s">
        <v>5</v>
      </c>
      <c r="G24" s="6"/>
      <c r="H24" s="6"/>
    </row>
    <row r="25" ht="17.25" thickBot="1">
      <c r="G25" s="6"/>
    </row>
    <row r="26" spans="2:6" ht="17.25" thickBot="1">
      <c r="B26" s="1" t="s">
        <v>23</v>
      </c>
      <c r="D26" s="15" t="s">
        <v>12</v>
      </c>
      <c r="E26" s="9"/>
      <c r="F26" s="10"/>
    </row>
    <row r="27" spans="2:6" ht="16.5">
      <c r="B27" s="41" t="s">
        <v>7</v>
      </c>
      <c r="D27" s="17" t="s">
        <v>13</v>
      </c>
      <c r="E27" s="6"/>
      <c r="F27" s="53">
        <v>21320</v>
      </c>
    </row>
    <row r="28" spans="2:6" ht="16.5">
      <c r="B28" s="42" t="s">
        <v>8</v>
      </c>
      <c r="D28" s="17" t="s">
        <v>11</v>
      </c>
      <c r="E28" s="6"/>
      <c r="F28" s="53">
        <f>E19*0.018</f>
        <v>74062.79999999999</v>
      </c>
    </row>
    <row r="29" spans="2:7" ht="17.25" thickBot="1">
      <c r="B29" s="42" t="s">
        <v>9</v>
      </c>
      <c r="D29" s="18" t="s">
        <v>19</v>
      </c>
      <c r="E29" s="40"/>
      <c r="F29" s="16">
        <v>1400</v>
      </c>
      <c r="G29" s="1" t="s">
        <v>5</v>
      </c>
    </row>
    <row r="30" ht="17.25" thickBot="1">
      <c r="B30" s="42" t="s">
        <v>10</v>
      </c>
    </row>
    <row r="31" spans="2:6" ht="17.25" thickBot="1">
      <c r="B31" s="43" t="s">
        <v>27</v>
      </c>
      <c r="D31" s="54" t="s">
        <v>14</v>
      </c>
      <c r="E31" s="55"/>
      <c r="F31" s="56">
        <f>IF(E4="PRESELLING",-E14,E13+F27+F28)</f>
        <v>50000</v>
      </c>
    </row>
    <row r="33" spans="2:5" ht="16.5">
      <c r="B33" s="57" t="s">
        <v>25</v>
      </c>
      <c r="E33" s="1"/>
    </row>
    <row r="34" spans="2:5" ht="16.5">
      <c r="B34" s="58" t="s">
        <v>26</v>
      </c>
      <c r="E34" s="1"/>
    </row>
    <row r="35" ht="16.5">
      <c r="E35" s="1"/>
    </row>
    <row r="36" ht="16.5">
      <c r="E36" s="1"/>
    </row>
    <row r="37" ht="16.5">
      <c r="E37" s="1"/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7"/>
  <sheetViews>
    <sheetView zoomScale="85" zoomScaleNormal="85" zoomScaleSheetLayoutView="100" zoomScalePageLayoutView="0" workbookViewId="0" topLeftCell="A1">
      <selection activeCell="J13" sqref="J13"/>
    </sheetView>
  </sheetViews>
  <sheetFormatPr defaultColWidth="11.57421875" defaultRowHeight="12.75"/>
  <cols>
    <col min="1" max="1" width="2.8515625" style="1" customWidth="1"/>
    <col min="2" max="2" width="36.7109375" style="1" customWidth="1"/>
    <col min="3" max="3" width="13.00390625" style="1" customWidth="1"/>
    <col min="4" max="4" width="6.7109375" style="1" customWidth="1"/>
    <col min="5" max="5" width="33.8515625" style="2" customWidth="1"/>
    <col min="6" max="6" width="12.140625" style="1" customWidth="1"/>
    <col min="7" max="7" width="13.57421875" style="1" customWidth="1"/>
    <col min="8" max="8" width="15.00390625" style="1" customWidth="1"/>
    <col min="9" max="16384" width="11.57421875" style="1" customWidth="1"/>
  </cols>
  <sheetData>
    <row r="1" ht="16.5"/>
    <row r="2" ht="16.5">
      <c r="E2" s="39" t="s">
        <v>18</v>
      </c>
    </row>
    <row r="3" ht="16.5">
      <c r="E3" s="2" t="s">
        <v>0</v>
      </c>
    </row>
    <row r="4" ht="17.25" thickBot="1">
      <c r="E4" s="59" t="s">
        <v>28</v>
      </c>
    </row>
    <row r="5" spans="2:6" ht="16.5">
      <c r="B5" s="15" t="s">
        <v>31</v>
      </c>
      <c r="C5" s="8"/>
      <c r="D5" s="8"/>
      <c r="E5" s="24" t="s">
        <v>30</v>
      </c>
      <c r="F5" s="10"/>
    </row>
    <row r="6" spans="2:6" ht="16.5">
      <c r="B6" s="12" t="s">
        <v>32</v>
      </c>
      <c r="C6" s="6"/>
      <c r="D6" s="6"/>
      <c r="E6" s="14" t="s">
        <v>33</v>
      </c>
      <c r="F6" s="11"/>
    </row>
    <row r="7" spans="2:6" ht="16.5">
      <c r="B7" s="12" t="s">
        <v>1</v>
      </c>
      <c r="C7" s="6"/>
      <c r="D7" s="6"/>
      <c r="E7" s="14" t="s">
        <v>34</v>
      </c>
      <c r="F7" s="11"/>
    </row>
    <row r="8" spans="2:6" ht="16.5">
      <c r="B8" s="12" t="s">
        <v>36</v>
      </c>
      <c r="C8" s="6"/>
      <c r="D8" s="6"/>
      <c r="E8" s="14" t="s">
        <v>37</v>
      </c>
      <c r="F8" s="11"/>
    </row>
    <row r="9" spans="2:6" ht="17.25" thickBot="1">
      <c r="B9" s="19" t="s">
        <v>2</v>
      </c>
      <c r="C9" s="25"/>
      <c r="D9" s="25"/>
      <c r="E9" s="26" t="s">
        <v>35</v>
      </c>
      <c r="F9" s="21"/>
    </row>
    <row r="10" spans="2:6" ht="16.5">
      <c r="B10" s="15" t="s">
        <v>6</v>
      </c>
      <c r="C10" s="8"/>
      <c r="D10" s="8"/>
      <c r="E10" s="35">
        <v>6160000</v>
      </c>
      <c r="F10" s="10"/>
    </row>
    <row r="11" spans="2:6" ht="16.5">
      <c r="B11" s="12" t="s">
        <v>29</v>
      </c>
      <c r="C11" s="13">
        <v>0</v>
      </c>
      <c r="D11" s="6"/>
      <c r="E11" s="36">
        <f>C11*E10</f>
        <v>0</v>
      </c>
      <c r="F11" s="11"/>
    </row>
    <row r="12" spans="2:6" ht="17.25" thickBot="1">
      <c r="B12" s="44" t="s">
        <v>3</v>
      </c>
      <c r="C12" s="25"/>
      <c r="D12" s="25"/>
      <c r="E12" s="37">
        <f>E11+E10</f>
        <v>6160000</v>
      </c>
      <c r="F12" s="21"/>
    </row>
    <row r="13" spans="2:7" ht="16.5">
      <c r="B13" s="29" t="s">
        <v>15</v>
      </c>
      <c r="C13" s="27">
        <v>0.3</v>
      </c>
      <c r="D13" s="28"/>
      <c r="E13" s="38">
        <f>E12*C13</f>
        <v>1848000</v>
      </c>
      <c r="F13" s="10"/>
      <c r="G13" s="3"/>
    </row>
    <row r="14" spans="2:6" ht="18.75" customHeight="1">
      <c r="B14" s="12" t="s">
        <v>4</v>
      </c>
      <c r="C14" s="4"/>
      <c r="D14" s="5"/>
      <c r="E14" s="52">
        <f>-50000</f>
        <v>-50000</v>
      </c>
      <c r="F14" s="11"/>
    </row>
    <row r="15" spans="2:6" ht="16.5">
      <c r="B15" s="12" t="s">
        <v>38</v>
      </c>
      <c r="C15" s="4"/>
      <c r="D15" s="5"/>
      <c r="E15" s="30">
        <f>(E13+E14)</f>
        <v>1798000</v>
      </c>
      <c r="F15" s="11"/>
    </row>
    <row r="16" spans="2:6" ht="17.25" thickBot="1">
      <c r="B16" s="22" t="s">
        <v>24</v>
      </c>
      <c r="C16" s="23">
        <v>12</v>
      </c>
      <c r="D16" s="20"/>
      <c r="E16" s="31">
        <f>IF(C16=0,0,E15/C16)</f>
        <v>149833.33333333334</v>
      </c>
      <c r="F16" s="21" t="s">
        <v>5</v>
      </c>
    </row>
    <row r="17" spans="2:6" ht="16.5">
      <c r="B17" s="29" t="s">
        <v>16</v>
      </c>
      <c r="C17" s="27">
        <v>0</v>
      </c>
      <c r="D17" s="28"/>
      <c r="E17" s="38">
        <f>E12*C17</f>
        <v>0</v>
      </c>
      <c r="F17" s="10"/>
    </row>
    <row r="18" spans="2:6" ht="17.25" thickBot="1">
      <c r="B18" s="22" t="s">
        <v>24</v>
      </c>
      <c r="C18" s="23">
        <v>0</v>
      </c>
      <c r="D18" s="20"/>
      <c r="E18" s="31">
        <f>IF(C18=0,0,E17/C18)</f>
        <v>0</v>
      </c>
      <c r="F18" s="21" t="s">
        <v>5</v>
      </c>
    </row>
    <row r="19" spans="2:6" ht="16.5">
      <c r="B19" s="7" t="s">
        <v>17</v>
      </c>
      <c r="C19" s="27">
        <f>1-C13-C17</f>
        <v>0.7</v>
      </c>
      <c r="D19" s="8"/>
      <c r="E19" s="32">
        <f>E12-E13-E17</f>
        <v>4312000</v>
      </c>
      <c r="F19" s="10"/>
    </row>
    <row r="20" spans="2:6" ht="16.5">
      <c r="B20" s="46" t="s">
        <v>21</v>
      </c>
      <c r="C20" s="47" t="s">
        <v>22</v>
      </c>
      <c r="D20" s="47"/>
      <c r="E20" s="45" t="s">
        <v>20</v>
      </c>
      <c r="F20" s="11"/>
    </row>
    <row r="21" spans="2:8" ht="16.5">
      <c r="B21" s="49">
        <v>5</v>
      </c>
      <c r="C21" s="48">
        <v>0.1</v>
      </c>
      <c r="D21" s="5"/>
      <c r="E21" s="33">
        <f>-PMT(C21/12,B21*12,E19)</f>
        <v>91617.25679498882</v>
      </c>
      <c r="F21" s="11" t="s">
        <v>5</v>
      </c>
      <c r="G21" s="6"/>
      <c r="H21" s="6"/>
    </row>
    <row r="22" spans="2:8" ht="16.5">
      <c r="B22" s="49">
        <v>10</v>
      </c>
      <c r="C22" s="48">
        <v>0.1</v>
      </c>
      <c r="D22" s="5"/>
      <c r="E22" s="33">
        <f>-PMT(C22/12,B22*12,E19)</f>
        <v>56983.39774341562</v>
      </c>
      <c r="F22" s="11" t="s">
        <v>5</v>
      </c>
      <c r="G22" s="6"/>
      <c r="H22" s="6"/>
    </row>
    <row r="23" spans="2:8" ht="16.5">
      <c r="B23" s="49">
        <v>15</v>
      </c>
      <c r="C23" s="48">
        <v>0.1</v>
      </c>
      <c r="D23" s="5"/>
      <c r="E23" s="33">
        <f>-PMT(C23/12,B23*12,E19)</f>
        <v>46336.97267557397</v>
      </c>
      <c r="F23" s="11" t="s">
        <v>5</v>
      </c>
      <c r="G23" s="6"/>
      <c r="H23" s="6"/>
    </row>
    <row r="24" spans="2:8" ht="17.25" thickBot="1">
      <c r="B24" s="50">
        <v>20</v>
      </c>
      <c r="C24" s="51">
        <v>0.1</v>
      </c>
      <c r="D24" s="20"/>
      <c r="E24" s="34">
        <f>-PMT(C24/12,B24*12,E19)</f>
        <v>41611.73333559121</v>
      </c>
      <c r="F24" s="21" t="s">
        <v>5</v>
      </c>
      <c r="G24" s="6"/>
      <c r="H24" s="6"/>
    </row>
    <row r="25" ht="17.25" thickBot="1">
      <c r="G25" s="6"/>
    </row>
    <row r="26" spans="2:6" ht="17.25" thickBot="1">
      <c r="B26" s="1" t="s">
        <v>23</v>
      </c>
      <c r="D26" s="15" t="s">
        <v>12</v>
      </c>
      <c r="E26" s="9"/>
      <c r="F26" s="10"/>
    </row>
    <row r="27" spans="2:6" ht="16.5">
      <c r="B27" s="41" t="s">
        <v>7</v>
      </c>
      <c r="D27" s="17" t="s">
        <v>13</v>
      </c>
      <c r="E27" s="6"/>
      <c r="F27" s="53">
        <v>21320</v>
      </c>
    </row>
    <row r="28" spans="2:6" ht="16.5">
      <c r="B28" s="42" t="s">
        <v>8</v>
      </c>
      <c r="D28" s="17" t="s">
        <v>11</v>
      </c>
      <c r="E28" s="6"/>
      <c r="F28" s="53">
        <f>E19*0.018</f>
        <v>77616</v>
      </c>
    </row>
    <row r="29" spans="2:7" ht="17.25" thickBot="1">
      <c r="B29" s="42" t="s">
        <v>9</v>
      </c>
      <c r="D29" s="18" t="s">
        <v>19</v>
      </c>
      <c r="E29" s="40"/>
      <c r="F29" s="16">
        <v>1400</v>
      </c>
      <c r="G29" s="1" t="s">
        <v>5</v>
      </c>
    </row>
    <row r="30" ht="17.25" thickBot="1">
      <c r="B30" s="42" t="s">
        <v>10</v>
      </c>
    </row>
    <row r="31" spans="2:6" ht="17.25" thickBot="1">
      <c r="B31" s="43" t="s">
        <v>27</v>
      </c>
      <c r="D31" s="54" t="s">
        <v>14</v>
      </c>
      <c r="E31" s="55"/>
      <c r="F31" s="56">
        <f>IF(E4="PRESELLING",-E14,E13+F27+F28)</f>
        <v>50000</v>
      </c>
    </row>
    <row r="33" spans="2:5" ht="16.5">
      <c r="B33" s="57" t="s">
        <v>25</v>
      </c>
      <c r="E33" s="1"/>
    </row>
    <row r="34" spans="2:5" ht="16.5">
      <c r="B34" s="58" t="s">
        <v>26</v>
      </c>
      <c r="E34" s="1"/>
    </row>
    <row r="35" ht="16.5">
      <c r="E35" s="1"/>
    </row>
    <row r="36" ht="16.5">
      <c r="E36" s="1"/>
    </row>
    <row r="37" ht="16.5">
      <c r="E37" s="1"/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artotoy</dc:creator>
  <cp:keywords/>
  <dc:description/>
  <cp:lastModifiedBy>artotoy</cp:lastModifiedBy>
  <dcterms:created xsi:type="dcterms:W3CDTF">2011-08-05T07:53:12Z</dcterms:created>
  <dcterms:modified xsi:type="dcterms:W3CDTF">2012-07-27T08:32:32Z</dcterms:modified>
  <cp:category/>
  <cp:version/>
  <cp:contentType/>
  <cp:contentStatus/>
</cp:coreProperties>
</file>